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Y\bdrotavska.cz_131222\wp-content\uploads\"/>
    </mc:Choice>
  </mc:AlternateContent>
  <bookViews>
    <workbookView xWindow="240" yWindow="135" windowWidth="17115" windowHeight="8700"/>
  </bookViews>
  <sheets>
    <sheet name="Hriste" sheetId="1" r:id="rId1"/>
    <sheet name="DV systems" sheetId="2" r:id="rId2"/>
    <sheet name="Cenda" sheetId="4" r:id="rId3"/>
  </sheets>
  <calcPr calcId="152511"/>
</workbook>
</file>

<file path=xl/calcChain.xml><?xml version="1.0" encoding="utf-8"?>
<calcChain xmlns="http://schemas.openxmlformats.org/spreadsheetml/2006/main">
  <c r="H13" i="1" l="1"/>
  <c r="H15" i="1"/>
  <c r="H14" i="1"/>
  <c r="E14" i="1"/>
  <c r="E13" i="1"/>
  <c r="C15" i="1"/>
  <c r="K15" i="1" s="1"/>
  <c r="C14" i="1"/>
  <c r="C13" i="1"/>
  <c r="H12" i="1"/>
  <c r="E12" i="1"/>
  <c r="C12" i="1"/>
  <c r="G4" i="1"/>
  <c r="G3" i="1"/>
  <c r="C4" i="1"/>
  <c r="C3" i="1"/>
  <c r="G11" i="1"/>
  <c r="C11" i="1"/>
  <c r="C10" i="1"/>
  <c r="G10" i="1"/>
  <c r="E10" i="1"/>
  <c r="J11" i="1"/>
  <c r="F10" i="1"/>
  <c r="E11" i="1"/>
  <c r="D11" i="1"/>
  <c r="D10" i="1"/>
  <c r="I11" i="1"/>
  <c r="I10" i="1"/>
  <c r="F9" i="1"/>
  <c r="E9" i="1"/>
  <c r="G9" i="1"/>
  <c r="D9" i="1"/>
  <c r="C9" i="1"/>
  <c r="H9" i="1"/>
  <c r="I9" i="1"/>
  <c r="J9" i="1"/>
  <c r="F7" i="1"/>
  <c r="J7" i="1"/>
  <c r="E7" i="1"/>
  <c r="C8" i="1"/>
  <c r="C7" i="1"/>
  <c r="C6" i="1"/>
  <c r="J8" i="1"/>
  <c r="E8" i="1"/>
  <c r="J6" i="1"/>
  <c r="E6" i="1"/>
  <c r="F6" i="1"/>
  <c r="C5" i="1"/>
  <c r="D5" i="1"/>
  <c r="E5" i="1"/>
  <c r="F5" i="1"/>
  <c r="G5" i="1"/>
  <c r="J5" i="1"/>
  <c r="D6" i="1"/>
  <c r="G6" i="1"/>
  <c r="D7" i="1"/>
  <c r="G7" i="1"/>
  <c r="D8" i="1"/>
  <c r="G8" i="1"/>
  <c r="F4" i="1"/>
  <c r="E4" i="1"/>
  <c r="D4" i="1"/>
  <c r="I4" i="1"/>
  <c r="J4" i="1"/>
  <c r="E3" i="1"/>
  <c r="D2" i="1"/>
  <c r="E2" i="1"/>
  <c r="G2" i="1"/>
  <c r="I2" i="1"/>
  <c r="J2" i="1"/>
  <c r="D3" i="1"/>
  <c r="I3" i="1"/>
  <c r="J3" i="1"/>
  <c r="H2" i="1" l="1"/>
  <c r="K2" i="1" s="1"/>
  <c r="H5" i="1"/>
  <c r="K5" i="1" s="1"/>
  <c r="K9" i="1"/>
  <c r="H3" i="1"/>
  <c r="K3" i="1" s="1"/>
  <c r="K12" i="1"/>
  <c r="H6" i="1"/>
  <c r="K6" i="1" s="1"/>
  <c r="H10" i="1"/>
  <c r="K10" i="1" s="1"/>
  <c r="H4" i="1"/>
  <c r="K4" i="1" s="1"/>
  <c r="K14" i="1"/>
  <c r="H11" i="1"/>
  <c r="K11" i="1" s="1"/>
  <c r="K13" i="1"/>
  <c r="H8" i="1"/>
  <c r="K8" i="1" s="1"/>
  <c r="H7" i="1"/>
  <c r="K7" i="1" s="1"/>
</calcChain>
</file>

<file path=xl/sharedStrings.xml><?xml version="1.0" encoding="utf-8"?>
<sst xmlns="http://schemas.openxmlformats.org/spreadsheetml/2006/main" count="64" uniqueCount="35">
  <si>
    <t>Firma</t>
  </si>
  <si>
    <t>Doprava</t>
  </si>
  <si>
    <t>Varianta</t>
  </si>
  <si>
    <t>Poznámka</t>
  </si>
  <si>
    <t>V rámci sestavy</t>
  </si>
  <si>
    <t>Celkem</t>
  </si>
  <si>
    <t>I</t>
  </si>
  <si>
    <t>II</t>
  </si>
  <si>
    <t>III</t>
  </si>
  <si>
    <t>TR Antoš s.r.o.</t>
  </si>
  <si>
    <t>kačírek, piknik sestava s montáží: 16 544 Kč</t>
  </si>
  <si>
    <t>HAGS</t>
  </si>
  <si>
    <t>IV</t>
  </si>
  <si>
    <t>Všechny ceny jsou včetně DPH 21%</t>
  </si>
  <si>
    <t>kačírek, piknik sestava s montáží: 47 126 Kč</t>
  </si>
  <si>
    <t>bez klouzačky, kačírek, piknik sestava s montáží: 47 126 Kč</t>
  </si>
  <si>
    <t>pouze metrová skluzavka, kačírek, piknik sestava s montáží: 47 126 Kč</t>
  </si>
  <si>
    <t>Sestava 1</t>
  </si>
  <si>
    <t>Sestava 2</t>
  </si>
  <si>
    <t>DV systems</t>
  </si>
  <si>
    <t>5 let záruka, záruční servis je zdarma</t>
  </si>
  <si>
    <t>Tomovy parky s.r.o.</t>
  </si>
  <si>
    <t>na dřevo 10 let záruka, piknik sestava s montáží cca 31 000 Kč</t>
  </si>
  <si>
    <t>Martin Kraus (Floraservis)</t>
  </si>
  <si>
    <t>piknik sestava: 16 961 Kč</t>
  </si>
  <si>
    <t>pouze metrová skluzavka; piknik sestava: 16 961 Kč</t>
  </si>
  <si>
    <t>Houpačka</t>
  </si>
  <si>
    <t>Koník</t>
  </si>
  <si>
    <t>Pískoviště</t>
  </si>
  <si>
    <t>Montáž</t>
  </si>
  <si>
    <t>Dopadové plochy</t>
  </si>
  <si>
    <t>Kulant cz s.r.o.</t>
  </si>
  <si>
    <t>v ceně prvků</t>
  </si>
  <si>
    <t>pouze metrová skluzavka, piknik sestava: 7 865 Kč</t>
  </si>
  <si>
    <t>piknik sestava: 7 865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</si>
</sst>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0.000%"/>
  </numFmts>
  <fonts count="10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u/>
      <sz val="10"/>
      <color indexed="12"/>
      <name val="Arial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64" fontId="1" fillId="0" borderId="0" xfId="1" applyNumberFormat="1" applyFont="1" applyAlignment="1" applyProtection="1"/>
    <xf numFmtId="0" fontId="4" fillId="0" borderId="0" xfId="0" applyFont="1"/>
    <xf numFmtId="165" fontId="1" fillId="0" borderId="0" xfId="2" applyNumberFormat="1" applyFont="1"/>
    <xf numFmtId="0" fontId="4" fillId="0" borderId="0" xfId="0" applyFont="1" applyAlignment="1"/>
    <xf numFmtId="0" fontId="5" fillId="3" borderId="0" xfId="0" applyFont="1" applyFill="1"/>
    <xf numFmtId="164" fontId="7" fillId="3" borderId="0" xfId="1" applyNumberFormat="1" applyFont="1" applyFill="1" applyAlignment="1" applyProtection="1"/>
    <xf numFmtId="164" fontId="9" fillId="3" borderId="0" xfId="1" applyNumberFormat="1" applyFont="1" applyFill="1" applyAlignment="1" applyProtection="1"/>
    <xf numFmtId="164" fontId="6" fillId="3" borderId="0" xfId="0" applyNumberFormat="1" applyFont="1" applyFill="1"/>
    <xf numFmtId="0" fontId="5" fillId="0" borderId="0" xfId="0" applyFont="1"/>
    <xf numFmtId="164" fontId="9" fillId="0" borderId="0" xfId="1" applyNumberFormat="1" applyFont="1" applyAlignment="1" applyProtection="1"/>
    <xf numFmtId="164" fontId="7" fillId="0" borderId="0" xfId="1" applyNumberFormat="1" applyFont="1" applyAlignment="1" applyProtection="1"/>
    <xf numFmtId="164" fontId="6" fillId="0" borderId="0" xfId="0" applyNumberFormat="1" applyFont="1"/>
    <xf numFmtId="0" fontId="8" fillId="2" borderId="1" xfId="0" applyFont="1" applyFill="1" applyBorder="1"/>
    <xf numFmtId="0" fontId="5" fillId="3" borderId="1" xfId="0" applyFont="1" applyFill="1" applyBorder="1"/>
    <xf numFmtId="164" fontId="7" fillId="3" borderId="1" xfId="1" applyNumberFormat="1" applyFont="1" applyFill="1" applyBorder="1" applyAlignment="1" applyProtection="1"/>
    <xf numFmtId="164" fontId="9" fillId="3" borderId="1" xfId="1" applyNumberFormat="1" applyFont="1" applyFill="1" applyBorder="1" applyAlignment="1" applyProtection="1"/>
    <xf numFmtId="164" fontId="6" fillId="3" borderId="1" xfId="0" applyNumberFormat="1" applyFont="1" applyFill="1" applyBorder="1"/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247651</xdr:colOff>
      <xdr:row>21</xdr:row>
      <xdr:rowOff>88562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0"/>
          <a:ext cx="5124450" cy="3488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180976</xdr:colOff>
      <xdr:row>0</xdr:row>
      <xdr:rowOff>95250</xdr:rowOff>
    </xdr:from>
    <xdr:to>
      <xdr:col>16</xdr:col>
      <xdr:colOff>171450</xdr:colOff>
      <xdr:row>23</xdr:row>
      <xdr:rowOff>66675</xdr:rowOff>
    </xdr:to>
    <xdr:pic>
      <xdr:nvPicPr>
        <xdr:cNvPr id="1026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1980"/>
        <a:stretch/>
      </xdr:blipFill>
      <xdr:spPr bwMode="auto">
        <a:xfrm>
          <a:off x="5057776" y="95250"/>
          <a:ext cx="4867274" cy="369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19</xdr:row>
      <xdr:rowOff>133350</xdr:rowOff>
    </xdr:from>
    <xdr:to>
      <xdr:col>9</xdr:col>
      <xdr:colOff>133350</xdr:colOff>
      <xdr:row>43</xdr:row>
      <xdr:rowOff>33963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209925"/>
          <a:ext cx="5572125" cy="378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180976</xdr:colOff>
      <xdr:row>23</xdr:row>
      <xdr:rowOff>114299</xdr:rowOff>
    </xdr:from>
    <xdr:to>
      <xdr:col>17</xdr:col>
      <xdr:colOff>428625</xdr:colOff>
      <xdr:row>47</xdr:row>
      <xdr:rowOff>155922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76" y="3838574"/>
          <a:ext cx="5734049" cy="3927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466725</xdr:colOff>
      <xdr:row>39</xdr:row>
      <xdr:rowOff>47625</xdr:rowOff>
    </xdr:to>
    <xdr:pic>
      <xdr:nvPicPr>
        <xdr:cNvPr id="2049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475" t="3648" r="2681" b="2664"/>
        <a:stretch/>
      </xdr:blipFill>
      <xdr:spPr bwMode="auto">
        <a:xfrm>
          <a:off x="0" y="0"/>
          <a:ext cx="9001125" cy="636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gs.cz/products/play/1334-solo/1353-sandplay/8002966" TargetMode="External"/><Relationship Id="rId18" Type="http://schemas.openxmlformats.org/officeDocument/2006/relationships/hyperlink" Target="http://www.hags.cz/products/play/1369-uniplay/1370-uniplay-wood/8009258" TargetMode="External"/><Relationship Id="rId26" Type="http://schemas.openxmlformats.org/officeDocument/2006/relationships/hyperlink" Target="http://tomovyparky.cz/sestava-vezirova-pevnost" TargetMode="External"/><Relationship Id="rId39" Type="http://schemas.openxmlformats.org/officeDocument/2006/relationships/hyperlink" Target="http://www.floraservis.cz/altanky-pergoly/?p_id=30" TargetMode="External"/><Relationship Id="rId21" Type="http://schemas.openxmlformats.org/officeDocument/2006/relationships/hyperlink" Target="http://www.hags.cz/products/play/1334-solo/1358-swing/8000790" TargetMode="External"/><Relationship Id="rId34" Type="http://schemas.openxmlformats.org/officeDocument/2006/relationships/hyperlink" Target="http://www.trantos.cz/detska-hriste/houpacky-zavesne-a-vahadlove/zavesne-houpacky-klasik/tarzan-60005" TargetMode="External"/><Relationship Id="rId42" Type="http://schemas.openxmlformats.org/officeDocument/2006/relationships/hyperlink" Target="http://www.floraservis.cz/houpadla-informacni-tabule-a-dalsi-doplnky/?p_id=433" TargetMode="External"/><Relationship Id="rId47" Type="http://schemas.openxmlformats.org/officeDocument/2006/relationships/hyperlink" Target="http://www.floraservis.cz/houpacky/?p_id=403" TargetMode="External"/><Relationship Id="rId50" Type="http://schemas.openxmlformats.org/officeDocument/2006/relationships/hyperlink" Target="http://www.floraservis.cz/houpadla-informacni-tabule-a-dalsi-doplnky/?p_id=433" TargetMode="External"/><Relationship Id="rId55" Type="http://schemas.openxmlformats.org/officeDocument/2006/relationships/hyperlink" Target="http://www.floraservis.cz/detska-hriste-tropic/?p_id=290" TargetMode="External"/><Relationship Id="rId7" Type="http://schemas.openxmlformats.org/officeDocument/2006/relationships/hyperlink" Target="http://www.trantos.cz/detska-hriste/multifunkcni-sestavy--prolezacky/jednovezove-nad-1-m/pastelkac-s-domkem-60454" TargetMode="External"/><Relationship Id="rId2" Type="http://schemas.openxmlformats.org/officeDocument/2006/relationships/hyperlink" Target="http://www.trantos.cz/detska-hriste/pruzinova-houpadla/jednopruzinova/kun-60111" TargetMode="External"/><Relationship Id="rId16" Type="http://schemas.openxmlformats.org/officeDocument/2006/relationships/hyperlink" Target="http://www.hags.cz/products/play/1369-uniplay/1370-uniplay-wood/8009231" TargetMode="External"/><Relationship Id="rId20" Type="http://schemas.openxmlformats.org/officeDocument/2006/relationships/hyperlink" Target="http://www.hags.cz/products/play/1334-solo/1358-swing/8000790" TargetMode="External"/><Relationship Id="rId29" Type="http://schemas.openxmlformats.org/officeDocument/2006/relationships/hyperlink" Target="http://tomovyparky.cz/piskoviste-slunicko-2" TargetMode="External"/><Relationship Id="rId41" Type="http://schemas.openxmlformats.org/officeDocument/2006/relationships/hyperlink" Target="http://www.floraservis.cz/piskoviste/" TargetMode="External"/><Relationship Id="rId54" Type="http://schemas.openxmlformats.org/officeDocument/2006/relationships/hyperlink" Target="http://www.floraservis.cz/detska-hriste-flora/?p_id=121" TargetMode="External"/><Relationship Id="rId62" Type="http://schemas.openxmlformats.org/officeDocument/2006/relationships/printerSettings" Target="../printerSettings/printerSettings1.bin"/><Relationship Id="rId1" Type="http://schemas.openxmlformats.org/officeDocument/2006/relationships/hyperlink" Target="http://www.trantos.cz/detska-hriste/detske-domecky_-piskoviste-a-doplnkove-prvky/piskoviste/piskoviste-2_5x2_5m-s-plachtou-60158" TargetMode="External"/><Relationship Id="rId6" Type="http://schemas.openxmlformats.org/officeDocument/2006/relationships/hyperlink" Target="http://www.trantos.cz/detska-hriste/pruzinova-houpadla/jednopruzinova/kun-60111" TargetMode="External"/><Relationship Id="rId11" Type="http://schemas.openxmlformats.org/officeDocument/2006/relationships/hyperlink" Target="http://www.hags.cz/products/play/1334-solo/1358-swing/8000790" TargetMode="External"/><Relationship Id="rId24" Type="http://schemas.openxmlformats.org/officeDocument/2006/relationships/hyperlink" Target="http://www.dvsystems.cz/epd/content/545_l.jpg" TargetMode="External"/><Relationship Id="rId32" Type="http://schemas.openxmlformats.org/officeDocument/2006/relationships/hyperlink" Target="http://tomovyparky.cz/piskoviste-ohradka-s-plachtou" TargetMode="External"/><Relationship Id="rId37" Type="http://schemas.openxmlformats.org/officeDocument/2006/relationships/hyperlink" Target="http://www.floraservis.cz/houpadla-informacni-tabule-a-dalsi-doplnky/?p_id=433" TargetMode="External"/><Relationship Id="rId40" Type="http://schemas.openxmlformats.org/officeDocument/2006/relationships/hyperlink" Target="http://www.floraservis.cz/detska-hriste-flora/?p_id=24" TargetMode="External"/><Relationship Id="rId45" Type="http://schemas.openxmlformats.org/officeDocument/2006/relationships/hyperlink" Target="http://www.floraservis.cz/piskoviste/" TargetMode="External"/><Relationship Id="rId53" Type="http://schemas.openxmlformats.org/officeDocument/2006/relationships/hyperlink" Target="http://www.floraservis.cz/piskoviste/" TargetMode="External"/><Relationship Id="rId58" Type="http://schemas.openxmlformats.org/officeDocument/2006/relationships/hyperlink" Target="http://www.kulant.cz/?page=6&amp;id=506&amp;node=25" TargetMode="External"/><Relationship Id="rId5" Type="http://schemas.openxmlformats.org/officeDocument/2006/relationships/hyperlink" Target="http://www.trantos.cz/detska-hriste/pruzinova-houpadla/jednopruzinova/kun-60111" TargetMode="External"/><Relationship Id="rId15" Type="http://schemas.openxmlformats.org/officeDocument/2006/relationships/hyperlink" Target="http://www.hags.cz/products/play/1369-uniplay/1379-uniplay-basic/8009348" TargetMode="External"/><Relationship Id="rId23" Type="http://schemas.openxmlformats.org/officeDocument/2006/relationships/hyperlink" Target="http://www.hags.cz/products/play/1334-solo/1335-climbing/8009233" TargetMode="External"/><Relationship Id="rId28" Type="http://schemas.openxmlformats.org/officeDocument/2006/relationships/hyperlink" Target="http://tomovyparky.cz/houpadlo-pruzinove-konik" TargetMode="External"/><Relationship Id="rId36" Type="http://schemas.openxmlformats.org/officeDocument/2006/relationships/hyperlink" Target="http://www.trantos.cz/detska-hriste/detske-domecky_-piskoviste-a-doplnkove-prvky/piskoviste/piskoviste-2_5x2_5m-s-plachtou-60158" TargetMode="External"/><Relationship Id="rId49" Type="http://schemas.openxmlformats.org/officeDocument/2006/relationships/hyperlink" Target="http://www.floraservis.cz/piskoviste/" TargetMode="External"/><Relationship Id="rId57" Type="http://schemas.openxmlformats.org/officeDocument/2006/relationships/hyperlink" Target="http://www.kulant.cz/?page=6&amp;id=157&amp;node=22" TargetMode="External"/><Relationship Id="rId61" Type="http://schemas.openxmlformats.org/officeDocument/2006/relationships/hyperlink" Target="http://www.kulant.cz/?page=6&amp;node=27&amp;id=176" TargetMode="External"/><Relationship Id="rId10" Type="http://schemas.openxmlformats.org/officeDocument/2006/relationships/hyperlink" Target="http://www.hags.cz/products/play/1334-solo/1352-springtoys/8000957" TargetMode="External"/><Relationship Id="rId19" Type="http://schemas.openxmlformats.org/officeDocument/2006/relationships/hyperlink" Target="http://www.hags.cz/products/play/1334-solo/1358-swing/8000790" TargetMode="External"/><Relationship Id="rId31" Type="http://schemas.openxmlformats.org/officeDocument/2006/relationships/hyperlink" Target="http://tomovyparky.cz/dvojhoupacka" TargetMode="External"/><Relationship Id="rId44" Type="http://schemas.openxmlformats.org/officeDocument/2006/relationships/hyperlink" Target="http://www.floraservis.cz/altanky-pergoly/?p_id=30" TargetMode="External"/><Relationship Id="rId52" Type="http://schemas.openxmlformats.org/officeDocument/2006/relationships/hyperlink" Target="http://www.floraservis.cz/altanky-pergoly/?p_id=30" TargetMode="External"/><Relationship Id="rId60" Type="http://schemas.openxmlformats.org/officeDocument/2006/relationships/hyperlink" Target="http://www.kulant.cz/?page=6&amp;id=527&amp;node=94" TargetMode="External"/><Relationship Id="rId4" Type="http://schemas.openxmlformats.org/officeDocument/2006/relationships/hyperlink" Target="http://www.trantos.cz/?catid=53&amp;id=51&amp;option=com_cmgkatalog&amp;page=0&amp;view=single" TargetMode="External"/><Relationship Id="rId9" Type="http://schemas.openxmlformats.org/officeDocument/2006/relationships/hyperlink" Target="http://www.hags.cz/products/play/1334-solo/1352-springtoys/8000957" TargetMode="External"/><Relationship Id="rId14" Type="http://schemas.openxmlformats.org/officeDocument/2006/relationships/hyperlink" Target="http://www.hags.cz/products/play/1374-unimini/1377-unimini-wood/8012955" TargetMode="External"/><Relationship Id="rId22" Type="http://schemas.openxmlformats.org/officeDocument/2006/relationships/hyperlink" Target="http://www.hags.cz/products/play/1374-unimini/1377-unimini-wood/8012960" TargetMode="External"/><Relationship Id="rId27" Type="http://schemas.openxmlformats.org/officeDocument/2006/relationships/hyperlink" Target="http://tomovyparky.cz/domek-hraci-smoula" TargetMode="External"/><Relationship Id="rId30" Type="http://schemas.openxmlformats.org/officeDocument/2006/relationships/hyperlink" Target="http://tomovyparky.cz/dvojhoupacka" TargetMode="External"/><Relationship Id="rId35" Type="http://schemas.openxmlformats.org/officeDocument/2006/relationships/hyperlink" Target="http://www.trantos.cz/detska-hriste/detske-domecky_-piskoviste-a-doplnkove-prvky/piskoviste/piskoviste-2_5x2_5m-s-plachtou-60158" TargetMode="External"/><Relationship Id="rId43" Type="http://schemas.openxmlformats.org/officeDocument/2006/relationships/hyperlink" Target="http://www.floraservis.cz/houpacky/?p_id=403" TargetMode="External"/><Relationship Id="rId48" Type="http://schemas.openxmlformats.org/officeDocument/2006/relationships/hyperlink" Target="http://www.floraservis.cz/altanky-pergoly/?p_id=30" TargetMode="External"/><Relationship Id="rId56" Type="http://schemas.openxmlformats.org/officeDocument/2006/relationships/hyperlink" Target="http://www.floraservis.cz/detska-hriste-flora/?p_id=414" TargetMode="External"/><Relationship Id="rId8" Type="http://schemas.openxmlformats.org/officeDocument/2006/relationships/hyperlink" Target="http://www.trantos.cz/detska-hriste/multifunkcni-sestavy--prolezacky/sportovni-sestavy/horolezec-kruhovy-60892" TargetMode="External"/><Relationship Id="rId51" Type="http://schemas.openxmlformats.org/officeDocument/2006/relationships/hyperlink" Target="http://www.floraservis.cz/houpacky/?p_id=403" TargetMode="External"/><Relationship Id="rId3" Type="http://schemas.openxmlformats.org/officeDocument/2006/relationships/hyperlink" Target="http://www.trantos.cz/detska-hriste/multifunkcni-sestavy--prolezacky/dvouvezove-nad-1m/kokorin-60328" TargetMode="External"/><Relationship Id="rId12" Type="http://schemas.openxmlformats.org/officeDocument/2006/relationships/hyperlink" Target="http://www.hags.cz/products/play/1334-solo/1353-sandplay/8002966" TargetMode="External"/><Relationship Id="rId17" Type="http://schemas.openxmlformats.org/officeDocument/2006/relationships/hyperlink" Target="http://www.hags.cz/products/play/1374-unimini/1377-unimini-wood/8012960" TargetMode="External"/><Relationship Id="rId25" Type="http://schemas.openxmlformats.org/officeDocument/2006/relationships/hyperlink" Target="http://tomovyparky.cz/houpadlo-pruzinove-konik" TargetMode="External"/><Relationship Id="rId33" Type="http://schemas.openxmlformats.org/officeDocument/2006/relationships/hyperlink" Target="http://www.trantos.cz/detska-hriste/houpacky-zavesne-a-vahadlove/zavesne-houpacky-klasik/tarzan-60005" TargetMode="External"/><Relationship Id="rId38" Type="http://schemas.openxmlformats.org/officeDocument/2006/relationships/hyperlink" Target="http://www.floraservis.cz/houpacky/?p_id=403" TargetMode="External"/><Relationship Id="rId46" Type="http://schemas.openxmlformats.org/officeDocument/2006/relationships/hyperlink" Target="http://www.floraservis.cz/houpadla-informacni-tabule-a-dalsi-doplnky/?p_id=433" TargetMode="External"/><Relationship Id="rId59" Type="http://schemas.openxmlformats.org/officeDocument/2006/relationships/hyperlink" Target="http://www.kulant.cz/?page=6&amp;id=565&amp;node=2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showRowColHeaders="0" tabSelected="1" workbookViewId="0"/>
  </sheetViews>
  <sheetFormatPr defaultRowHeight="12.75" x14ac:dyDescent="0.2"/>
  <cols>
    <col min="1" max="1" width="22.28515625" customWidth="1"/>
    <col min="2" max="2" width="8.7109375" bestFit="1" customWidth="1"/>
    <col min="3" max="3" width="14.42578125" style="1" bestFit="1" customWidth="1"/>
    <col min="4" max="4" width="9.42578125" bestFit="1" customWidth="1"/>
    <col min="5" max="6" width="10.42578125" style="1" bestFit="1" customWidth="1"/>
    <col min="7" max="7" width="10" bestFit="1" customWidth="1"/>
    <col min="8" max="8" width="9.42578125" style="1" bestFit="1" customWidth="1"/>
    <col min="9" max="9" width="8.5703125" style="1" bestFit="1" customWidth="1"/>
    <col min="10" max="10" width="16.85546875" style="1" bestFit="1" customWidth="1"/>
    <col min="11" max="11" width="10.42578125" style="3" bestFit="1" customWidth="1"/>
    <col min="12" max="12" width="61.7109375" bestFit="1" customWidth="1"/>
  </cols>
  <sheetData>
    <row r="1" spans="1:12" ht="13.5" thickBot="1" x14ac:dyDescent="0.25">
      <c r="A1" s="14" t="s">
        <v>0</v>
      </c>
      <c r="B1" s="14" t="s">
        <v>2</v>
      </c>
      <c r="C1" s="14" t="s">
        <v>26</v>
      </c>
      <c r="D1" s="14" t="s">
        <v>27</v>
      </c>
      <c r="E1" s="14" t="s">
        <v>17</v>
      </c>
      <c r="F1" s="14" t="s">
        <v>18</v>
      </c>
      <c r="G1" s="14" t="s">
        <v>28</v>
      </c>
      <c r="H1" s="14" t="s">
        <v>29</v>
      </c>
      <c r="I1" s="14" t="s">
        <v>1</v>
      </c>
      <c r="J1" s="14" t="s">
        <v>30</v>
      </c>
      <c r="K1" s="14" t="s">
        <v>5</v>
      </c>
      <c r="L1" s="14" t="s">
        <v>3</v>
      </c>
    </row>
    <row r="2" spans="1:12" x14ac:dyDescent="0.2">
      <c r="A2" s="15" t="s">
        <v>9</v>
      </c>
      <c r="B2" s="15" t="s">
        <v>6</v>
      </c>
      <c r="C2" s="16" t="s">
        <v>4</v>
      </c>
      <c r="D2" s="17">
        <f>9900*1.21</f>
        <v>11979</v>
      </c>
      <c r="E2" s="17">
        <f>147500*1.21</f>
        <v>178475</v>
      </c>
      <c r="F2" s="17"/>
      <c r="G2" s="17">
        <f>14990*1.21</f>
        <v>18137.899999999998</v>
      </c>
      <c r="H2" s="16">
        <f>0.21*SUM(C2:G2)</f>
        <v>43804.298999999999</v>
      </c>
      <c r="I2" s="16">
        <f>3400*1.21</f>
        <v>4114</v>
      </c>
      <c r="J2" s="16">
        <f>82500*1.21</f>
        <v>99825</v>
      </c>
      <c r="K2" s="18">
        <f t="shared" ref="K2:K15" si="0">SUM(C2:J2)</f>
        <v>356335.19900000002</v>
      </c>
      <c r="L2" s="15" t="s">
        <v>10</v>
      </c>
    </row>
    <row r="3" spans="1:12" x14ac:dyDescent="0.2">
      <c r="A3" s="10" t="s">
        <v>9</v>
      </c>
      <c r="B3" s="10" t="s">
        <v>7</v>
      </c>
      <c r="C3" s="11">
        <f>25200*1.21</f>
        <v>30492</v>
      </c>
      <c r="D3" s="11">
        <f>9900*1.21</f>
        <v>11979</v>
      </c>
      <c r="E3" s="11">
        <f>129200*1.21</f>
        <v>156332</v>
      </c>
      <c r="F3" s="11"/>
      <c r="G3" s="11">
        <f>14990*1.21</f>
        <v>18137.899999999998</v>
      </c>
      <c r="H3" s="12">
        <f>0.21*SUM(C3:G3)</f>
        <v>45557.589</v>
      </c>
      <c r="I3" s="12">
        <f>3400*1.21</f>
        <v>4114</v>
      </c>
      <c r="J3" s="12">
        <f>71250*1.21</f>
        <v>86212.5</v>
      </c>
      <c r="K3" s="13">
        <f t="shared" si="0"/>
        <v>352824.989</v>
      </c>
      <c r="L3" s="10" t="s">
        <v>10</v>
      </c>
    </row>
    <row r="4" spans="1:12" x14ac:dyDescent="0.2">
      <c r="A4" s="6" t="s">
        <v>9</v>
      </c>
      <c r="B4" s="6" t="s">
        <v>8</v>
      </c>
      <c r="C4" s="8">
        <f>25200*1.21</f>
        <v>30492</v>
      </c>
      <c r="D4" s="8">
        <f>9900*1.21</f>
        <v>11979</v>
      </c>
      <c r="E4" s="8">
        <f>67800*1.21</f>
        <v>82038</v>
      </c>
      <c r="F4" s="8">
        <f>46900*1.21</f>
        <v>56749</v>
      </c>
      <c r="G4" s="8">
        <f>14990*1.21</f>
        <v>18137.899999999998</v>
      </c>
      <c r="H4" s="7">
        <f>0.21*SUM(C4:G4)</f>
        <v>41873.138999999996</v>
      </c>
      <c r="I4" s="7">
        <f>2200*1.21</f>
        <v>2662</v>
      </c>
      <c r="J4" s="7">
        <f>72750*1.21</f>
        <v>88027.5</v>
      </c>
      <c r="K4" s="9">
        <f t="shared" si="0"/>
        <v>331958.53899999999</v>
      </c>
      <c r="L4" s="6" t="s">
        <v>10</v>
      </c>
    </row>
    <row r="5" spans="1:12" x14ac:dyDescent="0.2">
      <c r="A5" s="10" t="s">
        <v>11</v>
      </c>
      <c r="B5" s="10" t="s">
        <v>6</v>
      </c>
      <c r="C5" s="11">
        <f>(31457+7906)*1.21</f>
        <v>47629.229999999996</v>
      </c>
      <c r="D5" s="11">
        <f>20202*1.21</f>
        <v>24444.42</v>
      </c>
      <c r="E5" s="11">
        <f>85113*1.21</f>
        <v>102986.73</v>
      </c>
      <c r="F5" s="11">
        <f>42650*1.21</f>
        <v>51606.5</v>
      </c>
      <c r="G5" s="11">
        <f>4*3995*1.21</f>
        <v>19335.8</v>
      </c>
      <c r="H5" s="12">
        <f>0.17*SUM(C5:G5)</f>
        <v>41820.455600000001</v>
      </c>
      <c r="I5" s="12"/>
      <c r="J5" s="12">
        <f>83400*1.21</f>
        <v>100914</v>
      </c>
      <c r="K5" s="13">
        <f t="shared" si="0"/>
        <v>388737.13559999998</v>
      </c>
      <c r="L5" s="10" t="s">
        <v>15</v>
      </c>
    </row>
    <row r="6" spans="1:12" x14ac:dyDescent="0.2">
      <c r="A6" s="6" t="s">
        <v>11</v>
      </c>
      <c r="B6" s="6" t="s">
        <v>7</v>
      </c>
      <c r="C6" s="8">
        <f>(31457+7906)*1.21</f>
        <v>47629.229999999996</v>
      </c>
      <c r="D6" s="8">
        <f>20202*1.21</f>
        <v>24444.42</v>
      </c>
      <c r="E6" s="8">
        <f>83511*1.21</f>
        <v>101048.31</v>
      </c>
      <c r="F6" s="8">
        <f>72797*1.21</f>
        <v>88084.37</v>
      </c>
      <c r="G6" s="8">
        <f>4*3995*1.21</f>
        <v>19335.8</v>
      </c>
      <c r="H6" s="7">
        <f>0.17*SUM(C6:G6)*1.21</f>
        <v>57707.516141</v>
      </c>
      <c r="I6" s="7"/>
      <c r="J6" s="7">
        <f>85800*1.21</f>
        <v>103818</v>
      </c>
      <c r="K6" s="9">
        <f t="shared" si="0"/>
        <v>442067.64614099998</v>
      </c>
      <c r="L6" s="6" t="s">
        <v>16</v>
      </c>
    </row>
    <row r="7" spans="1:12" x14ac:dyDescent="0.2">
      <c r="A7" s="10" t="s">
        <v>11</v>
      </c>
      <c r="B7" s="10" t="s">
        <v>8</v>
      </c>
      <c r="C7" s="11">
        <f>(31457+7906)*1.21</f>
        <v>47629.229999999996</v>
      </c>
      <c r="D7" s="11">
        <f>20202*1.21</f>
        <v>24444.42</v>
      </c>
      <c r="E7" s="11">
        <f>83511*1.21</f>
        <v>101048.31</v>
      </c>
      <c r="F7" s="11">
        <f>104067*1.21</f>
        <v>125921.06999999999</v>
      </c>
      <c r="G7" s="11">
        <f>4*3995*1.21</f>
        <v>19335.8</v>
      </c>
      <c r="H7" s="12">
        <f>0.17*SUM(C7:G7)*1.21</f>
        <v>65490.52533099999</v>
      </c>
      <c r="I7" s="12"/>
      <c r="J7" s="12">
        <f>85800*1.21</f>
        <v>103818</v>
      </c>
      <c r="K7" s="13">
        <f t="shared" si="0"/>
        <v>487687.35533099994</v>
      </c>
      <c r="L7" s="10" t="s">
        <v>14</v>
      </c>
    </row>
    <row r="8" spans="1:12" x14ac:dyDescent="0.2">
      <c r="A8" s="6" t="s">
        <v>11</v>
      </c>
      <c r="B8" s="6" t="s">
        <v>12</v>
      </c>
      <c r="C8" s="8">
        <f>(31457+7906)*1.21</f>
        <v>47629.229999999996</v>
      </c>
      <c r="D8" s="8">
        <f>20202*1.21</f>
        <v>24444.42</v>
      </c>
      <c r="E8" s="8">
        <f>276353*1.21</f>
        <v>334387.13</v>
      </c>
      <c r="F8" s="7"/>
      <c r="G8" s="8">
        <f>4*3995*1.21</f>
        <v>19335.8</v>
      </c>
      <c r="H8" s="7">
        <f>0.17*SUM(C8:G8)*1.21</f>
        <v>87586.356505999996</v>
      </c>
      <c r="I8" s="7"/>
      <c r="J8" s="7">
        <f>112200*1.21</f>
        <v>135762</v>
      </c>
      <c r="K8" s="9">
        <f t="shared" si="0"/>
        <v>649144.936506</v>
      </c>
      <c r="L8" s="6" t="s">
        <v>14</v>
      </c>
    </row>
    <row r="9" spans="1:12" x14ac:dyDescent="0.2">
      <c r="A9" s="10" t="s">
        <v>19</v>
      </c>
      <c r="B9" s="10" t="s">
        <v>6</v>
      </c>
      <c r="C9" s="11">
        <f>29900*1.21</f>
        <v>36179</v>
      </c>
      <c r="D9" s="11">
        <f>13900*1.21</f>
        <v>16819</v>
      </c>
      <c r="E9" s="11">
        <f>65000*1.21</f>
        <v>78650</v>
      </c>
      <c r="F9" s="11">
        <f>112800*1.21</f>
        <v>136488</v>
      </c>
      <c r="G9" s="11">
        <f>14900*1.21</f>
        <v>18029</v>
      </c>
      <c r="H9" s="12">
        <f>17000*1.21</f>
        <v>20570</v>
      </c>
      <c r="I9" s="12">
        <f>4000*1.21</f>
        <v>4840</v>
      </c>
      <c r="J9" s="12">
        <f>88450*1.21</f>
        <v>107024.5</v>
      </c>
      <c r="K9" s="13">
        <f t="shared" si="0"/>
        <v>418599.5</v>
      </c>
      <c r="L9" s="10" t="s">
        <v>20</v>
      </c>
    </row>
    <row r="10" spans="1:12" x14ac:dyDescent="0.2">
      <c r="A10" s="6" t="s">
        <v>21</v>
      </c>
      <c r="B10" s="6" t="s">
        <v>6</v>
      </c>
      <c r="C10" s="8">
        <f>24300*1.21*0.9</f>
        <v>26462.7</v>
      </c>
      <c r="D10" s="8">
        <f>9000*0.9*1.21</f>
        <v>9801</v>
      </c>
      <c r="E10" s="8">
        <f>62300*0.9*1.21</f>
        <v>67844.7</v>
      </c>
      <c r="F10" s="8">
        <f>38800*0.9*1.21</f>
        <v>42253.2</v>
      </c>
      <c r="G10" s="8">
        <f>29100*1.21*0.9</f>
        <v>31689.9</v>
      </c>
      <c r="H10" s="7">
        <f>SUM(C10:G10)/0.9*0.2</f>
        <v>39567</v>
      </c>
      <c r="I10" s="7">
        <f>4000*1.21</f>
        <v>4840</v>
      </c>
      <c r="J10" s="7">
        <v>69370</v>
      </c>
      <c r="K10" s="9">
        <f t="shared" si="0"/>
        <v>291828.5</v>
      </c>
      <c r="L10" s="6" t="s">
        <v>22</v>
      </c>
    </row>
    <row r="11" spans="1:12" x14ac:dyDescent="0.2">
      <c r="A11" s="10" t="s">
        <v>21</v>
      </c>
      <c r="B11" s="10" t="s">
        <v>7</v>
      </c>
      <c r="C11" s="11">
        <f>24300*1.21*0.9</f>
        <v>26462.7</v>
      </c>
      <c r="D11" s="11">
        <f>9000*0.9*1.21</f>
        <v>9801</v>
      </c>
      <c r="E11" s="11">
        <f>133700*0.9*1.21</f>
        <v>145599.29999999999</v>
      </c>
      <c r="F11" s="12"/>
      <c r="G11" s="11">
        <f>15600*0.9*1.21</f>
        <v>16988.399999999998</v>
      </c>
      <c r="H11" s="12">
        <f>SUM(C11:G11)/0.9*0.2</f>
        <v>44189.200000000004</v>
      </c>
      <c r="I11" s="12">
        <f>4000*1.21</f>
        <v>4840</v>
      </c>
      <c r="J11" s="12">
        <f>67167</f>
        <v>67167</v>
      </c>
      <c r="K11" s="13">
        <f t="shared" si="0"/>
        <v>315047.59999999998</v>
      </c>
      <c r="L11" s="10" t="s">
        <v>22</v>
      </c>
    </row>
    <row r="12" spans="1:12" x14ac:dyDescent="0.2">
      <c r="A12" s="6" t="s">
        <v>23</v>
      </c>
      <c r="B12" s="6" t="s">
        <v>6</v>
      </c>
      <c r="C12" s="8">
        <f>16504</f>
        <v>16504</v>
      </c>
      <c r="D12" s="8">
        <v>8359</v>
      </c>
      <c r="E12" s="8">
        <f>66869</f>
        <v>66869</v>
      </c>
      <c r="F12" s="8">
        <v>27472</v>
      </c>
      <c r="G12" s="8">
        <v>32051</v>
      </c>
      <c r="H12" s="7">
        <f>3751+1900+15198+6244+7284</f>
        <v>34377</v>
      </c>
      <c r="I12" s="7"/>
      <c r="J12" s="7">
        <v>42471</v>
      </c>
      <c r="K12" s="9">
        <f t="shared" si="0"/>
        <v>228103</v>
      </c>
      <c r="L12" s="6" t="s">
        <v>24</v>
      </c>
    </row>
    <row r="13" spans="1:12" x14ac:dyDescent="0.2">
      <c r="A13" s="10" t="s">
        <v>23</v>
      </c>
      <c r="B13" s="10" t="s">
        <v>7</v>
      </c>
      <c r="C13" s="11">
        <f>16504</f>
        <v>16504</v>
      </c>
      <c r="D13" s="11">
        <v>8359</v>
      </c>
      <c r="E13" s="11">
        <f>74323</f>
        <v>74323</v>
      </c>
      <c r="F13" s="11">
        <v>27472</v>
      </c>
      <c r="G13" s="11">
        <v>32051</v>
      </c>
      <c r="H13" s="12">
        <f>3751+1900+1^891+6244+7284</f>
        <v>19180</v>
      </c>
      <c r="I13" s="12"/>
      <c r="J13" s="12">
        <v>50336</v>
      </c>
      <c r="K13" s="13">
        <f t="shared" si="0"/>
        <v>228225</v>
      </c>
      <c r="L13" s="10" t="s">
        <v>24</v>
      </c>
    </row>
    <row r="14" spans="1:12" x14ac:dyDescent="0.2">
      <c r="A14" s="6" t="s">
        <v>23</v>
      </c>
      <c r="B14" s="6" t="s">
        <v>8</v>
      </c>
      <c r="C14" s="8">
        <f>16504</f>
        <v>16504</v>
      </c>
      <c r="D14" s="8">
        <v>8359</v>
      </c>
      <c r="E14" s="8">
        <f>105948</f>
        <v>105948</v>
      </c>
      <c r="F14" s="8">
        <v>27472</v>
      </c>
      <c r="G14" s="8">
        <v>32051</v>
      </c>
      <c r="H14" s="7">
        <f>3751+1900+19900+6244+7284</f>
        <v>39079</v>
      </c>
      <c r="I14" s="7"/>
      <c r="J14" s="7">
        <v>50336</v>
      </c>
      <c r="K14" s="9">
        <f t="shared" si="0"/>
        <v>279749</v>
      </c>
      <c r="L14" s="6" t="s">
        <v>24</v>
      </c>
    </row>
    <row r="15" spans="1:12" x14ac:dyDescent="0.2">
      <c r="A15" s="10" t="s">
        <v>23</v>
      </c>
      <c r="B15" s="10" t="s">
        <v>12</v>
      </c>
      <c r="C15" s="11">
        <f>16504</f>
        <v>16504</v>
      </c>
      <c r="D15" s="11">
        <v>8359</v>
      </c>
      <c r="E15" s="11">
        <v>30879</v>
      </c>
      <c r="F15" s="11">
        <v>27472</v>
      </c>
      <c r="G15" s="11">
        <v>32051</v>
      </c>
      <c r="H15" s="12">
        <f>3751+1900+7018+6244+7284</f>
        <v>26197</v>
      </c>
      <c r="I15" s="12"/>
      <c r="J15" s="12">
        <v>0</v>
      </c>
      <c r="K15" s="13">
        <f t="shared" si="0"/>
        <v>141462</v>
      </c>
      <c r="L15" s="10" t="s">
        <v>25</v>
      </c>
    </row>
    <row r="16" spans="1:12" x14ac:dyDescent="0.2">
      <c r="A16" s="6" t="s">
        <v>31</v>
      </c>
      <c r="B16" s="6" t="s">
        <v>6</v>
      </c>
      <c r="C16" s="8">
        <v>31460</v>
      </c>
      <c r="D16" s="8">
        <v>13552</v>
      </c>
      <c r="E16" s="8">
        <v>149556</v>
      </c>
      <c r="F16" s="8">
        <v>62436</v>
      </c>
      <c r="G16" s="8">
        <v>21175</v>
      </c>
      <c r="H16" s="7" t="s">
        <v>32</v>
      </c>
      <c r="I16" s="7">
        <v>8131</v>
      </c>
      <c r="J16" s="7">
        <v>35719.199999999997</v>
      </c>
      <c r="K16" s="9">
        <v>322029.2</v>
      </c>
      <c r="L16" s="6" t="s">
        <v>33</v>
      </c>
    </row>
    <row r="17" spans="1:12" x14ac:dyDescent="0.2">
      <c r="A17" s="10" t="s">
        <v>31</v>
      </c>
      <c r="B17" s="10" t="s">
        <v>7</v>
      </c>
      <c r="C17" s="11">
        <v>33880</v>
      </c>
      <c r="D17" s="11">
        <v>13552</v>
      </c>
      <c r="E17" s="11">
        <v>146410</v>
      </c>
      <c r="F17" s="11">
        <v>42108</v>
      </c>
      <c r="G17" s="11">
        <v>21175</v>
      </c>
      <c r="H17" s="12" t="s">
        <v>32</v>
      </c>
      <c r="I17" s="12">
        <v>8131</v>
      </c>
      <c r="J17" s="12">
        <v>82764</v>
      </c>
      <c r="K17" s="13">
        <v>348020</v>
      </c>
      <c r="L17" s="10" t="s">
        <v>34</v>
      </c>
    </row>
    <row r="18" spans="1:12" x14ac:dyDescent="0.2">
      <c r="A18" s="5" t="s">
        <v>13</v>
      </c>
      <c r="C18" s="2"/>
      <c r="D18" s="2"/>
      <c r="E18" s="2"/>
      <c r="F18" s="2"/>
      <c r="G18" s="4"/>
      <c r="H18" s="2"/>
      <c r="I18" s="2"/>
      <c r="J18" s="2"/>
    </row>
    <row r="19" spans="1:12" x14ac:dyDescent="0.2">
      <c r="C19" s="2"/>
      <c r="D19" s="2"/>
      <c r="E19" s="2"/>
      <c r="F19" s="2"/>
      <c r="G19" s="4"/>
      <c r="H19" s="2"/>
      <c r="I19" s="2"/>
      <c r="J19" s="2"/>
    </row>
    <row r="20" spans="1:12" x14ac:dyDescent="0.2">
      <c r="C20" s="2"/>
      <c r="D20" s="2"/>
      <c r="E20" s="2"/>
      <c r="F20" s="2"/>
      <c r="G20" s="2"/>
      <c r="H20" s="2"/>
      <c r="I20" s="2"/>
      <c r="J20" s="2"/>
    </row>
    <row r="21" spans="1:12" x14ac:dyDescent="0.2">
      <c r="C21" s="2"/>
      <c r="D21" s="2"/>
      <c r="E21" s="2"/>
      <c r="F21" s="2"/>
      <c r="G21" s="2"/>
      <c r="H21" s="2"/>
      <c r="I21" s="2"/>
      <c r="J21" s="2"/>
    </row>
    <row r="22" spans="1:12" x14ac:dyDescent="0.2">
      <c r="D22" s="1"/>
      <c r="G22" s="1"/>
    </row>
    <row r="23" spans="1:12" x14ac:dyDescent="0.2">
      <c r="D23" s="1"/>
      <c r="G23" s="1"/>
    </row>
    <row r="24" spans="1:12" x14ac:dyDescent="0.2">
      <c r="D24" s="1"/>
      <c r="G24" s="1"/>
    </row>
    <row r="25" spans="1:12" x14ac:dyDescent="0.2">
      <c r="D25" s="1"/>
      <c r="G25" s="1"/>
    </row>
    <row r="26" spans="1:12" x14ac:dyDescent="0.2">
      <c r="D26" s="1"/>
      <c r="G26" s="1"/>
    </row>
  </sheetData>
  <phoneticPr fontId="2" type="noConversion"/>
  <hyperlinks>
    <hyperlink ref="G2" r:id="rId1" display="http://www.trantos.cz/detska-hriste/detske-domecky_-piskoviste-a-doplnkove-prvky/piskoviste/piskoviste-2_5x2_5m-s-plachtou-60158"/>
    <hyperlink ref="D2" r:id="rId2" display="http://www.trantos.cz/detska-hriste/pruzinova-houpadla/jednopruzinova/kun-60111"/>
    <hyperlink ref="E3" r:id="rId3" display="http://www.trantos.cz/detska-hriste/multifunkcni-sestavy--prolezacky/dvouvezove-nad-1m/kokorin-60328"/>
    <hyperlink ref="E2" r:id="rId4" display="http://www.trantos.cz/?catid=53&amp;id=51&amp;option=com_cmgkatalog&amp;page=0&amp;view=single"/>
    <hyperlink ref="D3" r:id="rId5" display="http://www.trantos.cz/detska-hriste/pruzinova-houpadla/jednopruzinova/kun-60111"/>
    <hyperlink ref="D4" r:id="rId6" display="http://www.trantos.cz/detska-hriste/pruzinova-houpadla/jednopruzinova/kun-60111"/>
    <hyperlink ref="E4" r:id="rId7" display="http://www.trantos.cz/detska-hriste/multifunkcni-sestavy--prolezacky/jednovezove-nad-1-m/pastelkac-s-domkem-60454"/>
    <hyperlink ref="F4" r:id="rId8" display="http://www.trantos.cz/detska-hriste/multifunkcni-sestavy--prolezacky/sportovni-sestavy/horolezec-kruhovy-60892"/>
    <hyperlink ref="D5" r:id="rId9" display="http://www.hags.cz/products/play/1334-solo/1352-springtoys/8000957"/>
    <hyperlink ref="D6:D8" r:id="rId10" display="http://www.hags.cz/products/play/1334-solo/1352-springtoys/8000957"/>
    <hyperlink ref="C5" r:id="rId11" display="http://www.hags.cz/products/play/1334-solo/1358-swing/8000790"/>
    <hyperlink ref="G5" r:id="rId12" display="http://www.hags.cz/products/play/1334-solo/1353-sandplay/8002966"/>
    <hyperlink ref="G6:G8" r:id="rId13" display="http://www.hags.cz/products/play/1334-solo/1353-sandplay/8002966"/>
    <hyperlink ref="F5" r:id="rId14" display="http://www.hags.cz/products/play/1374-unimini/1377-unimini-wood/8012955"/>
    <hyperlink ref="E5" r:id="rId15" display="http://www.hags.cz/products/play/1369-uniplay/1379-uniplay-basic/8009348"/>
    <hyperlink ref="F6" r:id="rId16" display="http://www.hags.cz/products/play/1369-uniplay/1370-uniplay-wood/8009231"/>
    <hyperlink ref="E6" r:id="rId17" display="http://www.hags.cz/products/play/1374-unimini/1377-unimini-wood/8012960"/>
    <hyperlink ref="E8" r:id="rId18" display="http://www.hags.cz/products/play/1369-uniplay/1370-uniplay-wood/8009258"/>
    <hyperlink ref="C6" r:id="rId19" display="http://www.hags.cz/products/play/1334-solo/1358-swing/8000790"/>
    <hyperlink ref="C7" r:id="rId20" display="http://www.hags.cz/products/play/1334-solo/1358-swing/8000790"/>
    <hyperlink ref="C8" r:id="rId21" display="http://www.hags.cz/products/play/1334-solo/1358-swing/8000790"/>
    <hyperlink ref="E7" r:id="rId22" display="http://www.hags.cz/products/play/1374-unimini/1377-unimini-wood/8012960"/>
    <hyperlink ref="F7" r:id="rId23" display="http://www.hags.cz/products/play/1334-solo/1335-climbing/8009233"/>
    <hyperlink ref="C9" r:id="rId24" display="http://www.dvsystems.cz/epd/content/545_l.jpg"/>
    <hyperlink ref="G9" location="'DV systems'!A1" display="'DV systems'!A1"/>
    <hyperlink ref="E9" location="'DV systems'!A47" display="'DV systems'!A47"/>
    <hyperlink ref="F9" location="'DV systems'!A78" display="'DV systems'!A78"/>
    <hyperlink ref="D9" location="List1!A113" display="List1!A113"/>
    <hyperlink ref="D10" r:id="rId25" display="http://tomovyparky.cz/houpadlo-pruzinove-konik"/>
    <hyperlink ref="E11" r:id="rId26" display="http://tomovyparky.cz/sestava-vezirova-pevnost"/>
    <hyperlink ref="F10" r:id="rId27" display="http://tomovyparky.cz/domek-hraci-smoula"/>
    <hyperlink ref="D11" r:id="rId28" display="http://tomovyparky.cz/houpadlo-pruzinove-konik"/>
    <hyperlink ref="E10" location="Cenda!A1" display="Cenda!A1"/>
    <hyperlink ref="G10" r:id="rId29" display="http://tomovyparky.cz/piskoviste-slunicko-2"/>
    <hyperlink ref="C10" r:id="rId30" display="http://tomovyparky.cz/dvojhoupacka"/>
    <hyperlink ref="C11" r:id="rId31" display="http://tomovyparky.cz/dvojhoupacka"/>
    <hyperlink ref="G11" r:id="rId32" display="http://tomovyparky.cz/piskoviste-ohradka-s-plachtou"/>
    <hyperlink ref="C3" r:id="rId33" display="http://www.trantos.cz/detska-hriste/houpacky-zavesne-a-vahadlove/zavesne-houpacky-klasik/tarzan-60005"/>
    <hyperlink ref="C4" r:id="rId34" display="http://www.trantos.cz/detska-hriste/houpacky-zavesne-a-vahadlove/zavesne-houpacky-klasik/tarzan-60005"/>
    <hyperlink ref="G3" r:id="rId35" display="http://www.trantos.cz/detska-hriste/detske-domecky_-piskoviste-a-doplnkove-prvky/piskoviste/piskoviste-2_5x2_5m-s-plachtou-60158"/>
    <hyperlink ref="G4" r:id="rId36" display="http://www.trantos.cz/detska-hriste/detske-domecky_-piskoviste-a-doplnkove-prvky/piskoviste/piskoviste-2_5x2_5m-s-plachtou-60158"/>
    <hyperlink ref="D12" r:id="rId37" display="http://www.floraservis.cz/houpadla-informacni-tabule-a-dalsi-doplnky/?p_id=433"/>
    <hyperlink ref="C12" r:id="rId38" display="http://www.floraservis.cz/houpacky/?p_id=403"/>
    <hyperlink ref="F12" r:id="rId39" display="http://www.floraservis.cz/altanky-pergoly/?p_id=30"/>
    <hyperlink ref="E12" r:id="rId40" display="http://www.floraservis.cz/detska-hriste-flora/?p_id=24"/>
    <hyperlink ref="G12" r:id="rId41" display="http://www.floraservis.cz/piskoviste/"/>
    <hyperlink ref="D13" r:id="rId42" display="http://www.floraservis.cz/houpadla-informacni-tabule-a-dalsi-doplnky/?p_id=433"/>
    <hyperlink ref="C13" r:id="rId43" display="http://www.floraservis.cz/houpacky/?p_id=403"/>
    <hyperlink ref="F13" r:id="rId44" display="http://www.floraservis.cz/altanky-pergoly/?p_id=30"/>
    <hyperlink ref="G13" r:id="rId45" display="http://www.floraservis.cz/piskoviste/"/>
    <hyperlink ref="D14" r:id="rId46" display="http://www.floraservis.cz/houpadla-informacni-tabule-a-dalsi-doplnky/?p_id=433"/>
    <hyperlink ref="C14" r:id="rId47" display="http://www.floraservis.cz/houpacky/?p_id=403"/>
    <hyperlink ref="F14" r:id="rId48" display="http://www.floraservis.cz/altanky-pergoly/?p_id=30"/>
    <hyperlink ref="G14" r:id="rId49" display="http://www.floraservis.cz/piskoviste/"/>
    <hyperlink ref="D15" r:id="rId50" display="http://www.floraservis.cz/houpadla-informacni-tabule-a-dalsi-doplnky/?p_id=433"/>
    <hyperlink ref="C15" r:id="rId51" display="http://www.floraservis.cz/houpacky/?p_id=403"/>
    <hyperlink ref="F15" r:id="rId52" display="http://www.floraservis.cz/altanky-pergoly/?p_id=30"/>
    <hyperlink ref="G15" r:id="rId53" display="http://www.floraservis.cz/piskoviste/"/>
    <hyperlink ref="E13" r:id="rId54" display="http://www.floraservis.cz/detska-hriste-flora/?p_id=121"/>
    <hyperlink ref="E14" r:id="rId55" display="http://www.floraservis.cz/detska-hriste-tropic/?p_id=290"/>
    <hyperlink ref="E15" r:id="rId56" display="http://www.floraservis.cz/detska-hriste-flora/?p_id=414"/>
    <hyperlink ref="C16" r:id="rId57" display="http://www.kulant.cz/?page=6&amp;id=157&amp;node=22"/>
    <hyperlink ref="D16" r:id="rId58" display="http://www.kulant.cz/?page=6&amp;id=506&amp;node=25"/>
    <hyperlink ref="G16" r:id="rId59" display="http://www.kulant.cz/?page=6&amp;id=565&amp;node=28"/>
    <hyperlink ref="E16" r:id="rId60" display="http://www.kulant.cz/?page=6&amp;id=527&amp;node=94"/>
    <hyperlink ref="F16" r:id="rId61" display="http://www.kulant.cz/?page=6&amp;node=27&amp;id=176"/>
  </hyperlinks>
  <pageMargins left="0.78740157499999996" right="0.78740157499999996" top="0.984251969" bottom="0.984251969" header="0.4921259845" footer="0.4921259845"/>
  <pageSetup paperSize="9" orientation="portrait" r:id="rId62"/>
  <headerFooter alignWithMargins="0"/>
  <cellWatches>
    <cellWatch r="E1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Hriste</vt:lpstr>
      <vt:lpstr>DV systems</vt:lpstr>
      <vt:lpstr>Cenda</vt:lpstr>
    </vt:vector>
  </TitlesOfParts>
  <Company>filipcova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</dc:creator>
  <cp:lastModifiedBy>Miroslav Lorenc</cp:lastModifiedBy>
  <dcterms:created xsi:type="dcterms:W3CDTF">2013-05-03T07:41:44Z</dcterms:created>
  <dcterms:modified xsi:type="dcterms:W3CDTF">2013-12-22T20:37:30Z</dcterms:modified>
</cp:coreProperties>
</file>